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7-63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B12" i="1" l="1"/>
  <c r="D23" i="1" l="1"/>
  <c r="B23" i="1"/>
  <c r="D20" i="1"/>
  <c r="D19" i="1"/>
  <c r="D18" i="1"/>
  <c r="N7" i="1"/>
  <c r="N6" i="1"/>
  <c r="N5" i="1"/>
  <c r="M2" i="1"/>
  <c r="O2" i="1" s="1"/>
  <c r="N4" i="1"/>
  <c r="N3" i="1"/>
  <c r="N2" i="1"/>
  <c r="M7" i="1"/>
  <c r="O7" i="1" s="1"/>
  <c r="M6" i="1"/>
  <c r="O6" i="1" s="1"/>
  <c r="M5" i="1"/>
  <c r="O5" i="1" s="1"/>
  <c r="B19" i="1" s="1"/>
  <c r="M4" i="1"/>
  <c r="M3" i="1"/>
  <c r="D21" i="1" l="1"/>
  <c r="O3" i="1"/>
  <c r="B21" i="1"/>
  <c r="B20" i="1"/>
  <c r="O4" i="1"/>
  <c r="B22" i="1" l="1"/>
  <c r="B24" i="1" s="1"/>
  <c r="D24" i="1" l="1"/>
</calcChain>
</file>

<file path=xl/sharedStrings.xml><?xml version="1.0" encoding="utf-8"?>
<sst xmlns="http://schemas.openxmlformats.org/spreadsheetml/2006/main" count="61" uniqueCount="57">
  <si>
    <t>รายได้</t>
  </si>
  <si>
    <t>เงินเดือน</t>
  </si>
  <si>
    <t>ค่าปฏิบัติงาน ตจว.</t>
  </si>
  <si>
    <t>ค่าเช่าบ้าน</t>
  </si>
  <si>
    <t>ค่าปฏิบัติงานกะ</t>
  </si>
  <si>
    <t>ค่าใช้จ่าย</t>
  </si>
  <si>
    <t>ภาษี</t>
  </si>
  <si>
    <t>ประกันสังคม</t>
  </si>
  <si>
    <t>เงินกู้ธนาคาร และคำสั่งศาล</t>
  </si>
  <si>
    <t>กรอกข้อมูล</t>
  </si>
  <si>
    <t>ข้อมูลตามสลิปเงินเดือน</t>
  </si>
  <si>
    <t>ข้อมูลเกี่ยวกับสหกรณ์</t>
  </si>
  <si>
    <t>ยอดหักเงินกู้ฉุกเฉิน</t>
  </si>
  <si>
    <t>ยอดหักเงินกู้สามัญ</t>
  </si>
  <si>
    <t>ยอดหักเงินกู้พิเศษเคหะ</t>
  </si>
  <si>
    <t>หุ้นสะสม</t>
  </si>
  <si>
    <t>การถือหุ้นรายเดือน</t>
  </si>
  <si>
    <t>ยอดหักเงินกู้พิเศษเคหะสัญญา 2</t>
  </si>
  <si>
    <t>ยอดหักเงินกู้โครงการ</t>
  </si>
  <si>
    <t>ยอดหักเงินกู้พิเศษเพื่อการอื่นใด</t>
  </si>
  <si>
    <t>ประเภทเงินกู้</t>
  </si>
  <si>
    <t>เท่าของเงินเดือน</t>
  </si>
  <si>
    <t>เท่าของหุ้น</t>
  </si>
  <si>
    <t>สูงสุด</t>
  </si>
  <si>
    <t>ราคาหลักทรัพย์</t>
  </si>
  <si>
    <t>คำนวณสิทธิ</t>
  </si>
  <si>
    <t>สามัญเพื่อการทั่วไป</t>
  </si>
  <si>
    <t>ฉุกเฉิน</t>
  </si>
  <si>
    <t>ดอกเบี้ย</t>
  </si>
  <si>
    <t>ดอกเบี้ย(ต่อปี)</t>
  </si>
  <si>
    <t>โครงการเพื่อการทั่วไป</t>
  </si>
  <si>
    <t>พิเศษเคหะ</t>
  </si>
  <si>
    <t>พิเศษเพื่อการอื่นใด</t>
  </si>
  <si>
    <t>พิเศษเคหะ2</t>
  </si>
  <si>
    <t>จำนวนงวด</t>
  </si>
  <si>
    <t>สิทธิตามหุ้น</t>
  </si>
  <si>
    <t>สิทธิตามเงินเดือน</t>
  </si>
  <si>
    <t>สามารถกู้ได้</t>
  </si>
  <si>
    <t>เงินต้น</t>
  </si>
  <si>
    <t>อัตราดอกเบี้ย</t>
  </si>
  <si>
    <t>รวมส่ง</t>
  </si>
  <si>
    <t>ประเภทการส่ง</t>
  </si>
  <si>
    <t>ยอดส่ง</t>
  </si>
  <si>
    <t>30%ของเงินเดือน</t>
  </si>
  <si>
    <t>เงินหักอื่นๆ</t>
  </si>
  <si>
    <t>70%ของเงินได้</t>
  </si>
  <si>
    <t>หากกู้หักกลบประเภทไหนไม่ต้องส่งค่ายอดหักประเภทนั้น</t>
  </si>
  <si>
    <t>เงินเหลือใช้</t>
  </si>
  <si>
    <t>รวมรายได้</t>
  </si>
  <si>
    <t>รวมเงินหัก</t>
  </si>
  <si>
    <t>สูงสุดสามารถกู้ได้**</t>
  </si>
  <si>
    <t xml:space="preserve"> ช่องทึบสีทั้งหมดห้ามเปลี่ยนแปลง</t>
  </si>
  <si>
    <t>เป็นการคำนวณสิทธิเบื้องต้นเท่านั้น การพิจารณาขึ้นอยู่กับคณะกรรมการ</t>
  </si>
  <si>
    <t>รายการยอดหัก
ดูตาม
ใบเสร็จ
ล่าสุด</t>
  </si>
  <si>
    <t>ยอดหักเงินกู้สามัญยานพาหนะ</t>
  </si>
  <si>
    <t>กองทุนสำรองเลี้ยงชีพ</t>
  </si>
  <si>
    <t>**ปรับลดจำนวนเงินตามต้องการหรือจนกว่าเงินเหลือใช้ตามเงื่อนไข 30%ในช่องสีฟ้า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</si>
</sst>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0"/>
      <name val="Angsana New"/>
      <family val="1"/>
    </font>
    <font>
      <sz val="14"/>
      <color rgb="FF00B050"/>
      <name val="Angsana New"/>
      <family val="1"/>
    </font>
    <font>
      <sz val="14"/>
      <color rgb="FFFF0000"/>
      <name val="Angsana New"/>
      <family val="1"/>
    </font>
    <font>
      <sz val="14"/>
      <color rgb="FF006100"/>
      <name val="Angsana New"/>
      <family val="1"/>
    </font>
    <font>
      <sz val="14"/>
      <color rgb="FF9C0006"/>
      <name val="Angsana New"/>
      <family val="1"/>
    </font>
    <font>
      <b/>
      <sz val="14"/>
      <color theme="1"/>
      <name val="Angsana New"/>
      <family val="1"/>
    </font>
    <font>
      <b/>
      <sz val="14"/>
      <color rgb="FF006100"/>
      <name val="Angsana New"/>
      <family val="1"/>
    </font>
    <font>
      <b/>
      <sz val="14"/>
      <color rgb="FF9C0006"/>
      <name val="Angsana New"/>
      <family val="1"/>
    </font>
    <font>
      <b/>
      <sz val="16"/>
      <color rgb="FFFF0000"/>
      <name val="Angsana New"/>
      <family val="1"/>
    </font>
    <font>
      <b/>
      <sz val="18"/>
      <color rgb="FF9C0006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4" fillId="5" borderId="1" applyNumberFormat="0" applyAlignment="0" applyProtection="0"/>
    <xf numFmtId="0" fontId="5" fillId="6" borderId="2" applyNumberFormat="0" applyAlignment="0" applyProtection="0"/>
  </cellStyleXfs>
  <cellXfs count="43">
    <xf numFmtId="0" fontId="0" fillId="0" borderId="0" xfId="0"/>
    <xf numFmtId="0" fontId="6" fillId="0" borderId="0" xfId="0" applyFont="1"/>
    <xf numFmtId="0" fontId="4" fillId="5" borderId="1" xfId="4"/>
    <xf numFmtId="0" fontId="2" fillId="3" borderId="0" xfId="2" applyBorder="1"/>
    <xf numFmtId="0" fontId="1" fillId="2" borderId="10" xfId="1" applyBorder="1"/>
    <xf numFmtId="0" fontId="2" fillId="3" borderId="12" xfId="2" applyBorder="1"/>
    <xf numFmtId="4" fontId="1" fillId="2" borderId="3" xfId="1" applyNumberFormat="1" applyBorder="1"/>
    <xf numFmtId="0" fontId="2" fillId="3" borderId="8" xfId="2" applyBorder="1"/>
    <xf numFmtId="0" fontId="7" fillId="0" borderId="0" xfId="0" applyFont="1"/>
    <xf numFmtId="0" fontId="8" fillId="6" borderId="2" xfId="5" applyFont="1"/>
    <xf numFmtId="4" fontId="8" fillId="6" borderId="2" xfId="5" applyNumberFormat="1" applyFont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4" fontId="9" fillId="0" borderId="3" xfId="0" applyNumberFormat="1" applyFont="1" applyBorder="1"/>
    <xf numFmtId="4" fontId="10" fillId="0" borderId="8" xfId="0" applyNumberFormat="1" applyFont="1" applyBorder="1"/>
    <xf numFmtId="4" fontId="9" fillId="0" borderId="12" xfId="0" applyNumberFormat="1" applyFont="1" applyBorder="1"/>
    <xf numFmtId="0" fontId="11" fillId="2" borderId="7" xfId="1" applyFont="1" applyBorder="1"/>
    <xf numFmtId="4" fontId="11" fillId="2" borderId="3" xfId="1" applyNumberFormat="1" applyFont="1" applyBorder="1"/>
    <xf numFmtId="0" fontId="12" fillId="3" borderId="3" xfId="2" applyFont="1" applyBorder="1"/>
    <xf numFmtId="0" fontId="11" fillId="2" borderId="10" xfId="1" applyFont="1" applyBorder="1"/>
    <xf numFmtId="0" fontId="11" fillId="2" borderId="11" xfId="1" applyFont="1" applyBorder="1"/>
    <xf numFmtId="0" fontId="13" fillId="0" borderId="9" xfId="0" applyFont="1" applyBorder="1"/>
    <xf numFmtId="0" fontId="15" fillId="3" borderId="8" xfId="2" applyFont="1" applyBorder="1"/>
    <xf numFmtId="0" fontId="14" fillId="2" borderId="7" xfId="1" applyFont="1" applyBorder="1"/>
    <xf numFmtId="4" fontId="14" fillId="2" borderId="3" xfId="1" applyNumberFormat="1" applyFont="1" applyBorder="1"/>
    <xf numFmtId="0" fontId="15" fillId="3" borderId="3" xfId="2" applyFont="1" applyBorder="1"/>
    <xf numFmtId="0" fontId="14" fillId="0" borderId="3" xfId="1" applyFont="1" applyFill="1" applyBorder="1"/>
    <xf numFmtId="40" fontId="8" fillId="6" borderId="2" xfId="5" applyNumberFormat="1" applyFont="1"/>
    <xf numFmtId="4" fontId="4" fillId="5" borderId="1" xfId="4" applyNumberFormat="1"/>
    <xf numFmtId="4" fontId="2" fillId="3" borderId="13" xfId="2" applyNumberFormat="1" applyBorder="1"/>
    <xf numFmtId="0" fontId="3" fillId="4" borderId="1" xfId="3"/>
    <xf numFmtId="0" fontId="13" fillId="0" borderId="2" xfId="5" applyFont="1" applyFill="1"/>
    <xf numFmtId="0" fontId="16" fillId="0" borderId="0" xfId="0" applyFont="1"/>
    <xf numFmtId="0" fontId="11" fillId="2" borderId="14" xfId="1" applyFont="1" applyBorder="1"/>
    <xf numFmtId="4" fontId="9" fillId="0" borderId="15" xfId="0" applyNumberFormat="1" applyFont="1" applyBorder="1"/>
    <xf numFmtId="4" fontId="10" fillId="0" borderId="16" xfId="0" applyNumberFormat="1" applyFont="1" applyBorder="1"/>
    <xf numFmtId="0" fontId="17" fillId="3" borderId="0" xfId="2" applyFont="1" applyBorder="1" applyAlignment="1">
      <alignment horizontal="center" vertical="center"/>
    </xf>
    <xf numFmtId="0" fontId="17" fillId="3" borderId="9" xfId="2" applyFont="1" applyBorder="1" applyAlignment="1">
      <alignment horizontal="center" vertical="center" wrapText="1"/>
    </xf>
    <xf numFmtId="0" fontId="17" fillId="3" borderId="9" xfId="2" applyFont="1" applyBorder="1" applyAlignment="1">
      <alignment horizontal="center" vertical="center"/>
    </xf>
    <xf numFmtId="0" fontId="11" fillId="2" borderId="9" xfId="1" applyFont="1" applyBorder="1"/>
    <xf numFmtId="0" fontId="12" fillId="3" borderId="0" xfId="2" applyFont="1" applyBorder="1"/>
    <xf numFmtId="4" fontId="13" fillId="7" borderId="2" xfId="5" applyNumberFormat="1" applyFont="1" applyFill="1"/>
  </cellXfs>
  <cellStyles count="6">
    <cellStyle name="Bad" xfId="2" builtinId="27"/>
    <cellStyle name="Calculation" xfId="4" builtinId="22"/>
    <cellStyle name="Check Cell" xfId="5" builtinId="23"/>
    <cellStyle name="Good" xfId="1" builtinId="26"/>
    <cellStyle name="Input" xfId="3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B24" sqref="B24"/>
    </sheetView>
  </sheetViews>
  <sheetFormatPr defaultRowHeight="23.4" x14ac:dyDescent="0.6"/>
  <cols>
    <col min="1" max="1" width="15.5" style="1" customWidth="1"/>
    <col min="2" max="2" width="18.5" style="1" customWidth="1"/>
    <col min="3" max="3" width="25.69921875" style="1" customWidth="1"/>
    <col min="4" max="4" width="23.796875" style="1" customWidth="1"/>
    <col min="5" max="6" width="8.796875" style="1"/>
    <col min="7" max="7" width="15.5" style="1" customWidth="1"/>
    <col min="8" max="8" width="17.09765625" style="1" customWidth="1"/>
    <col min="9" max="9" width="13.69921875" style="1" customWidth="1"/>
    <col min="10" max="10" width="14.296875" style="1" customWidth="1"/>
    <col min="11" max="11" width="11.3984375" style="1" customWidth="1"/>
    <col min="12" max="12" width="14.3984375" style="1" customWidth="1"/>
    <col min="13" max="13" width="15.59765625" style="1" customWidth="1"/>
    <col min="14" max="14" width="15.69921875" style="1" customWidth="1"/>
    <col min="15" max="15" width="17.69921875" style="1" customWidth="1"/>
    <col min="16" max="16384" width="8.796875" style="1"/>
  </cols>
  <sheetData>
    <row r="1" spans="1:15" ht="24.6" thickTop="1" thickBot="1" x14ac:dyDescent="0.65">
      <c r="A1" s="11" t="s">
        <v>10</v>
      </c>
      <c r="B1" s="12" t="s">
        <v>51</v>
      </c>
      <c r="C1" s="12"/>
      <c r="D1" s="13"/>
      <c r="G1" s="9" t="s">
        <v>20</v>
      </c>
      <c r="H1" s="9" t="s">
        <v>22</v>
      </c>
      <c r="I1" s="9" t="s">
        <v>21</v>
      </c>
      <c r="J1" s="9" t="s">
        <v>29</v>
      </c>
      <c r="K1" s="9" t="s">
        <v>34</v>
      </c>
      <c r="L1" s="9" t="s">
        <v>23</v>
      </c>
      <c r="M1" s="9" t="s">
        <v>35</v>
      </c>
      <c r="N1" s="9" t="s">
        <v>36</v>
      </c>
      <c r="O1" s="9" t="s">
        <v>37</v>
      </c>
    </row>
    <row r="2" spans="1:15" ht="24.6" thickTop="1" thickBot="1" x14ac:dyDescent="0.65">
      <c r="A2" s="24" t="s">
        <v>0</v>
      </c>
      <c r="B2" s="25" t="s">
        <v>9</v>
      </c>
      <c r="C2" s="26" t="s">
        <v>5</v>
      </c>
      <c r="D2" s="23" t="s">
        <v>9</v>
      </c>
      <c r="G2" s="9" t="s">
        <v>27</v>
      </c>
      <c r="H2" s="10">
        <v>1</v>
      </c>
      <c r="I2" s="10">
        <v>4</v>
      </c>
      <c r="J2" s="10">
        <v>5.5</v>
      </c>
      <c r="K2" s="10">
        <v>12</v>
      </c>
      <c r="L2" s="10">
        <v>200000</v>
      </c>
      <c r="M2" s="10">
        <f>H2*B10</f>
        <v>200000</v>
      </c>
      <c r="N2" s="10">
        <f>I2*B3</f>
        <v>629500</v>
      </c>
      <c r="O2" s="10">
        <f t="shared" ref="O2:O7" si="0">MIN(L2:N2)</f>
        <v>200000</v>
      </c>
    </row>
    <row r="3" spans="1:15" ht="24.6" thickTop="1" thickBot="1" x14ac:dyDescent="0.65">
      <c r="A3" s="17" t="s">
        <v>1</v>
      </c>
      <c r="B3" s="14">
        <v>157375</v>
      </c>
      <c r="C3" s="19" t="s">
        <v>6</v>
      </c>
      <c r="D3" s="15">
        <v>19594.689999999999</v>
      </c>
      <c r="G3" s="9" t="s">
        <v>26</v>
      </c>
      <c r="H3" s="10">
        <v>10</v>
      </c>
      <c r="I3" s="10">
        <v>50</v>
      </c>
      <c r="J3" s="10">
        <v>5.5</v>
      </c>
      <c r="K3" s="10">
        <v>180</v>
      </c>
      <c r="L3" s="10">
        <v>5000000</v>
      </c>
      <c r="M3" s="10">
        <f>B10*H3</f>
        <v>2000000</v>
      </c>
      <c r="N3" s="10">
        <f>I3*B3</f>
        <v>7868750</v>
      </c>
      <c r="O3" s="10">
        <f t="shared" si="0"/>
        <v>2000000</v>
      </c>
    </row>
    <row r="4" spans="1:15" ht="24.6" thickTop="1" thickBot="1" x14ac:dyDescent="0.65">
      <c r="A4" s="17" t="s">
        <v>3</v>
      </c>
      <c r="B4" s="14">
        <v>20000</v>
      </c>
      <c r="C4" s="19" t="s">
        <v>7</v>
      </c>
      <c r="D4" s="15">
        <v>750</v>
      </c>
      <c r="G4" s="9" t="s">
        <v>30</v>
      </c>
      <c r="H4" s="10">
        <v>10</v>
      </c>
      <c r="I4" s="10">
        <v>20</v>
      </c>
      <c r="J4" s="10">
        <v>5.5</v>
      </c>
      <c r="K4" s="10">
        <v>60</v>
      </c>
      <c r="L4" s="10">
        <v>800000</v>
      </c>
      <c r="M4" s="10">
        <f>B10*H4</f>
        <v>2000000</v>
      </c>
      <c r="N4" s="10">
        <f>B3*I4</f>
        <v>3147500</v>
      </c>
      <c r="O4" s="10">
        <f t="shared" si="0"/>
        <v>800000</v>
      </c>
    </row>
    <row r="5" spans="1:15" ht="24.6" thickTop="1" thickBot="1" x14ac:dyDescent="0.65">
      <c r="A5" s="17" t="s">
        <v>2</v>
      </c>
      <c r="B5" s="14">
        <v>0</v>
      </c>
      <c r="C5" s="19" t="s">
        <v>8</v>
      </c>
      <c r="D5" s="15">
        <v>3000</v>
      </c>
      <c r="G5" s="9" t="s">
        <v>31</v>
      </c>
      <c r="H5" s="10">
        <v>0</v>
      </c>
      <c r="I5" s="10">
        <v>0</v>
      </c>
      <c r="J5" s="10">
        <v>4.5</v>
      </c>
      <c r="K5" s="10">
        <v>360</v>
      </c>
      <c r="L5" s="10">
        <v>20000000</v>
      </c>
      <c r="M5" s="10">
        <f>B11</f>
        <v>5000000</v>
      </c>
      <c r="N5" s="10">
        <f>L5</f>
        <v>20000000</v>
      </c>
      <c r="O5" s="10">
        <f t="shared" si="0"/>
        <v>5000000</v>
      </c>
    </row>
    <row r="6" spans="1:15" ht="24.6" thickTop="1" thickBot="1" x14ac:dyDescent="0.65">
      <c r="A6" s="17" t="s">
        <v>4</v>
      </c>
      <c r="B6" s="14">
        <v>10000</v>
      </c>
      <c r="C6" s="19" t="s">
        <v>44</v>
      </c>
      <c r="D6" s="15">
        <v>32196.25</v>
      </c>
      <c r="G6" s="9" t="s">
        <v>33</v>
      </c>
      <c r="H6" s="10">
        <v>0</v>
      </c>
      <c r="I6" s="10">
        <v>0</v>
      </c>
      <c r="J6" s="10">
        <v>4.5</v>
      </c>
      <c r="K6" s="10">
        <v>360</v>
      </c>
      <c r="L6" s="10">
        <v>20000000</v>
      </c>
      <c r="M6" s="10">
        <f>B11</f>
        <v>5000000</v>
      </c>
      <c r="N6" s="10">
        <f>L6</f>
        <v>20000000</v>
      </c>
      <c r="O6" s="10">
        <f t="shared" si="0"/>
        <v>5000000</v>
      </c>
    </row>
    <row r="7" spans="1:15" ht="24.6" thickTop="1" thickBot="1" x14ac:dyDescent="0.65">
      <c r="A7" s="40"/>
      <c r="B7" s="14"/>
      <c r="C7" s="41" t="s">
        <v>55</v>
      </c>
      <c r="D7" s="15">
        <v>0</v>
      </c>
      <c r="G7" s="9" t="s">
        <v>32</v>
      </c>
      <c r="H7" s="10">
        <v>0</v>
      </c>
      <c r="I7" s="10">
        <v>0</v>
      </c>
      <c r="J7" s="10">
        <v>5.5</v>
      </c>
      <c r="K7" s="10">
        <v>360</v>
      </c>
      <c r="L7" s="10">
        <v>20000000</v>
      </c>
      <c r="M7" s="10">
        <f>B11</f>
        <v>5000000</v>
      </c>
      <c r="N7" s="10">
        <f>L7</f>
        <v>20000000</v>
      </c>
      <c r="O7" s="10">
        <f t="shared" si="0"/>
        <v>5000000</v>
      </c>
    </row>
    <row r="8" spans="1:15" ht="24" thickTop="1" x14ac:dyDescent="0.6">
      <c r="A8" s="22" t="s">
        <v>11</v>
      </c>
      <c r="B8" s="27"/>
      <c r="C8" s="3" t="s">
        <v>46</v>
      </c>
      <c r="D8" s="7"/>
      <c r="E8" s="38" t="s">
        <v>53</v>
      </c>
    </row>
    <row r="9" spans="1:15" x14ac:dyDescent="0.6">
      <c r="A9" s="20" t="s">
        <v>16</v>
      </c>
      <c r="B9" s="14">
        <v>15000</v>
      </c>
      <c r="C9" s="19" t="s">
        <v>12</v>
      </c>
      <c r="D9" s="15">
        <v>0</v>
      </c>
      <c r="E9" s="39"/>
    </row>
    <row r="10" spans="1:15" x14ac:dyDescent="0.6">
      <c r="A10" s="20" t="s">
        <v>15</v>
      </c>
      <c r="B10" s="14">
        <v>200000</v>
      </c>
      <c r="C10" s="19" t="s">
        <v>13</v>
      </c>
      <c r="D10" s="15">
        <v>46511.92</v>
      </c>
      <c r="E10" s="39"/>
    </row>
    <row r="11" spans="1:15" x14ac:dyDescent="0.6">
      <c r="A11" s="20" t="s">
        <v>24</v>
      </c>
      <c r="B11" s="14">
        <v>5000000</v>
      </c>
      <c r="C11" s="19" t="s">
        <v>18</v>
      </c>
      <c r="D11" s="15">
        <v>0</v>
      </c>
      <c r="E11" s="39"/>
    </row>
    <row r="12" spans="1:15" x14ac:dyDescent="0.6">
      <c r="A12" s="4" t="s">
        <v>48</v>
      </c>
      <c r="B12" s="6">
        <f>SUM(B3:B6)</f>
        <v>187375</v>
      </c>
      <c r="C12" s="19" t="s">
        <v>14</v>
      </c>
      <c r="D12" s="15">
        <v>7661</v>
      </c>
      <c r="E12" s="39"/>
    </row>
    <row r="13" spans="1:15" x14ac:dyDescent="0.6">
      <c r="A13" s="17"/>
      <c r="B13" s="14"/>
      <c r="C13" s="19" t="s">
        <v>17</v>
      </c>
      <c r="D13" s="15">
        <v>0</v>
      </c>
      <c r="E13" s="39"/>
    </row>
    <row r="14" spans="1:15" ht="26.4" x14ac:dyDescent="0.6">
      <c r="A14" s="17"/>
      <c r="B14" s="14"/>
      <c r="C14" s="19" t="s">
        <v>19</v>
      </c>
      <c r="D14" s="15">
        <v>0</v>
      </c>
      <c r="E14" s="37"/>
    </row>
    <row r="15" spans="1:15" x14ac:dyDescent="0.6">
      <c r="A15" s="34"/>
      <c r="B15" s="35"/>
      <c r="C15" s="19" t="s">
        <v>54</v>
      </c>
      <c r="D15" s="36">
        <v>0</v>
      </c>
    </row>
    <row r="16" spans="1:15" ht="24" thickBot="1" x14ac:dyDescent="0.65">
      <c r="A16" s="21"/>
      <c r="B16" s="16"/>
      <c r="C16" s="5" t="s">
        <v>49</v>
      </c>
      <c r="D16" s="30">
        <f>D3+D4+D5+D6+D7+D9+D10+D11+D12+D13+D14+D15</f>
        <v>109713.86</v>
      </c>
    </row>
    <row r="17" spans="1:4" ht="24" thickBot="1" x14ac:dyDescent="0.65">
      <c r="A17" s="33" t="s">
        <v>52</v>
      </c>
      <c r="B17" s="33"/>
      <c r="C17" s="33"/>
      <c r="D17" s="8"/>
    </row>
    <row r="18" spans="1:4" ht="24.6" thickTop="1" thickBot="1" x14ac:dyDescent="0.65">
      <c r="A18" s="9" t="s">
        <v>25</v>
      </c>
      <c r="B18" s="31" t="s">
        <v>26</v>
      </c>
      <c r="C18" s="9" t="s">
        <v>34</v>
      </c>
      <c r="D18" s="32">
        <f>IF(B18="ฉุกเฉิน",K2,IF(B18="สามัญเพื่อการทั่วไป",K3,IF(B18="โครงการเพื่อการทั่วไป",K4,IF(B18="พิเศษเคหะ",K5,IF(B18="พิเศษเคหะ2",K6,IF(B18="พิเศษเพื่อการอื่นใด",K7,0))))))</f>
        <v>180</v>
      </c>
    </row>
    <row r="19" spans="1:4" ht="24.6" thickTop="1" thickBot="1" x14ac:dyDescent="0.65">
      <c r="A19" s="9" t="s">
        <v>50</v>
      </c>
      <c r="B19" s="42">
        <f>IF(B18="ฉุกเฉิน",O2,IF(B18="สามัญเพื่อการทั่วไป",O3,IF(B18="โครงการเพื่อการทั่วไป",O4,IF(B18="พิเศษเคหะ",O5,IF(B18="พิเศษเคหะ2",O6,IF(B18="พิเศษเพื่อการอื่นใด",O7,0))))))</f>
        <v>2000000</v>
      </c>
      <c r="C19" s="9" t="s">
        <v>39</v>
      </c>
      <c r="D19" s="9">
        <f>IF(B18="ฉุกเฉิน",J2,IF(B18="สามัญเพื่อการทั่วไป",J3,IF(B18="โครงการเพื่อการทั่วไป",J4,IF(B18="พิเศษเคหะ",J5,IF(B18="พิเศษเคหะ2",J6,IF(B18="พิเศษเพื่อการอื่นใด",J7,0))))))</f>
        <v>5.5</v>
      </c>
    </row>
    <row r="20" spans="1:4" ht="24.6" thickTop="1" thickBot="1" x14ac:dyDescent="0.65">
      <c r="A20" s="9" t="s">
        <v>38</v>
      </c>
      <c r="B20" s="10">
        <f>CEILING(B19/D18,100)</f>
        <v>11200</v>
      </c>
      <c r="C20" s="9" t="s">
        <v>41</v>
      </c>
      <c r="D20" s="9" t="str">
        <f>IF(B18="ฉุกเฉิน","ต้นเท่ากัน",IF(B18="สามัญเพื่อการทั่วไป","ต้นเท่ากัน",IF(B18="โครงการเพื่อการทั่วไป","ต้นเท่ากัน",IF(B18="พิเศษเคหะ","ยอดเท่ากัน",IF(B18="พิเศษเคหะ2","ยอดเท่ากัน",IF(B18="พิเศษเพื่อการอื่นใด","ยอดเท่ากัน",0))))))</f>
        <v>ต้นเท่ากัน</v>
      </c>
    </row>
    <row r="21" spans="1:4" ht="24.6" thickTop="1" thickBot="1" x14ac:dyDescent="0.65">
      <c r="A21" s="9" t="s">
        <v>28</v>
      </c>
      <c r="B21" s="10">
        <f>B19*(D19/100)/365*30</f>
        <v>9041.0958904109593</v>
      </c>
      <c r="C21" s="9" t="s">
        <v>40</v>
      </c>
      <c r="D21" s="28">
        <f>CEILING(PMT(D19/1200,D18,-B19),1)</f>
        <v>16342</v>
      </c>
    </row>
    <row r="22" spans="1:4" ht="24.6" thickTop="1" thickBot="1" x14ac:dyDescent="0.65">
      <c r="A22" s="9" t="s">
        <v>42</v>
      </c>
      <c r="B22" s="10">
        <f>IF(D20="ต้นเท่ากัน",B20+B21,D21)</f>
        <v>20241.095890410958</v>
      </c>
      <c r="C22" s="9"/>
      <c r="D22" s="9"/>
    </row>
    <row r="23" spans="1:4" ht="24" thickTop="1" x14ac:dyDescent="0.6">
      <c r="A23" s="17" t="s">
        <v>43</v>
      </c>
      <c r="B23" s="18">
        <f>B3*(30/100)</f>
        <v>47212.5</v>
      </c>
      <c r="C23" s="19" t="s">
        <v>45</v>
      </c>
      <c r="D23" s="15">
        <f>B3+B4+B5+B6*(70/100)</f>
        <v>184375</v>
      </c>
    </row>
    <row r="24" spans="1:4" x14ac:dyDescent="0.6">
      <c r="A24" s="2" t="s">
        <v>47</v>
      </c>
      <c r="B24" s="29">
        <f>B12-D16-B22-B9</f>
        <v>42420.044109589042</v>
      </c>
      <c r="C24" s="2" t="s">
        <v>5</v>
      </c>
      <c r="D24" s="29">
        <f>D16+B22</f>
        <v>129954.95589041096</v>
      </c>
    </row>
    <row r="25" spans="1:4" x14ac:dyDescent="0.6">
      <c r="A25" s="1" t="s">
        <v>56</v>
      </c>
    </row>
  </sheetData>
  <mergeCells count="1">
    <mergeCell ref="E8:E13"/>
  </mergeCells>
  <dataValidations count="1">
    <dataValidation type="list" allowBlank="1" showInputMessage="1" showErrorMessage="1" sqref="B18">
      <formula1>$G$2:$G$7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PTTNGBS</dc:creator>
  <cp:lastModifiedBy>PTTNGBS</cp:lastModifiedBy>
  <dcterms:created xsi:type="dcterms:W3CDTF">2020-07-01T07:26:42Z</dcterms:created>
  <dcterms:modified xsi:type="dcterms:W3CDTF">2020-07-09T07:58:05Z</dcterms:modified>
</cp:coreProperties>
</file>